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2" i="1"/>
  <c r="B41"/>
  <c r="B42"/>
  <c r="D45"/>
  <c r="C45"/>
  <c r="B45"/>
  <c r="E40"/>
  <c r="D40"/>
  <c r="C40"/>
  <c r="D39"/>
  <c r="C39"/>
  <c r="E39" s="1"/>
  <c r="D38"/>
  <c r="C38"/>
  <c r="E38" s="1"/>
  <c r="D37"/>
  <c r="C37"/>
  <c r="D36"/>
  <c r="C36"/>
  <c r="E36" s="1"/>
  <c r="D35"/>
  <c r="C35"/>
  <c r="D34"/>
  <c r="C34"/>
  <c r="D33"/>
  <c r="C33"/>
  <c r="D32"/>
  <c r="C32"/>
  <c r="E32" s="1"/>
  <c r="E31"/>
  <c r="D31"/>
  <c r="C31"/>
  <c r="E18"/>
  <c r="E19"/>
  <c r="E20"/>
  <c r="E21"/>
  <c r="E22"/>
  <c r="E23"/>
  <c r="E24"/>
  <c r="E17"/>
  <c r="E8"/>
  <c r="E14"/>
  <c r="I9"/>
  <c r="I8"/>
  <c r="I7"/>
  <c r="I5"/>
  <c r="I6"/>
  <c r="I4"/>
  <c r="I3"/>
  <c r="I2"/>
  <c r="H9"/>
  <c r="H8"/>
  <c r="H7"/>
  <c r="H6"/>
  <c r="H5"/>
  <c r="H4"/>
  <c r="H2"/>
  <c r="H3"/>
  <c r="E5"/>
  <c r="E11" s="1"/>
  <c r="E2"/>
  <c r="F21" s="1"/>
  <c r="E33" l="1"/>
  <c r="E35"/>
  <c r="D41"/>
  <c r="C41"/>
  <c r="E34"/>
  <c r="E41" s="1"/>
  <c r="E37"/>
  <c r="J6"/>
  <c r="F19"/>
  <c r="K4" s="1"/>
  <c r="F24"/>
  <c r="K9" s="1"/>
  <c r="F20"/>
  <c r="K5" s="1"/>
  <c r="K6"/>
  <c r="F23"/>
  <c r="K8" s="1"/>
  <c r="F18"/>
  <c r="F22"/>
  <c r="F17"/>
  <c r="K2" s="1"/>
  <c r="J4"/>
  <c r="K7" l="1"/>
  <c r="J7"/>
  <c r="K3"/>
  <c r="J3"/>
  <c r="J9"/>
  <c r="J8"/>
  <c r="J5"/>
  <c r="J2"/>
</calcChain>
</file>

<file path=xl/sharedStrings.xml><?xml version="1.0" encoding="utf-8"?>
<sst xmlns="http://schemas.openxmlformats.org/spreadsheetml/2006/main" count="43" uniqueCount="43">
  <si>
    <t>Current price of gas</t>
  </si>
  <si>
    <t>Price of lease</t>
  </si>
  <si>
    <t>Total cost of car</t>
  </si>
  <si>
    <t xml:space="preserve">Estimated sell back </t>
  </si>
  <si>
    <t>Estimated insurance</t>
  </si>
  <si>
    <t xml:space="preserve">Vehicle allowance </t>
  </si>
  <si>
    <t>Estimated MPG</t>
  </si>
  <si>
    <t>Variables</t>
  </si>
  <si>
    <t>IRS mileage rate</t>
  </si>
  <si>
    <t>Gas Cost/Mile</t>
  </si>
  <si>
    <t>Life (in months) of car</t>
  </si>
  <si>
    <t xml:space="preserve">Cost of maintenance </t>
  </si>
  <si>
    <t>Cost of Car/month</t>
  </si>
  <si>
    <t>lease miles limit</t>
  </si>
  <si>
    <t>Length (in months) of lease</t>
  </si>
  <si>
    <t>Mileage Limit of lease/month</t>
  </si>
  <si>
    <t>Miles Driven/Month</t>
  </si>
  <si>
    <t>Car Allowance</t>
  </si>
  <si>
    <t>IRS rate</t>
  </si>
  <si>
    <t xml:space="preserve">Purchase </t>
  </si>
  <si>
    <t xml:space="preserve">Base cost purchase/month </t>
  </si>
  <si>
    <t xml:space="preserve">Base cost lease/month </t>
  </si>
  <si>
    <t>Lease</t>
  </si>
  <si>
    <t>(Cost of fuel) x (# of miles)</t>
  </si>
  <si>
    <t>#of miles</t>
  </si>
  <si>
    <t>IRS reimburse</t>
  </si>
  <si>
    <t>550*12</t>
  </si>
  <si>
    <t>Potential savings</t>
  </si>
  <si>
    <t>GW</t>
  </si>
  <si>
    <t>LK</t>
  </si>
  <si>
    <t>RC</t>
  </si>
  <si>
    <t>KF</t>
  </si>
  <si>
    <t>GR</t>
  </si>
  <si>
    <t>JH</t>
  </si>
  <si>
    <t>MH</t>
  </si>
  <si>
    <t>BS</t>
  </si>
  <si>
    <t>DT</t>
  </si>
  <si>
    <t>PL</t>
  </si>
  <si>
    <t xml:space="preserve">current spending </t>
  </si>
  <si>
    <t>Irs spending</t>
  </si>
  <si>
    <t xml:space="preserve">mixed model </t>
  </si>
  <si>
    <t xml:space="preserve">total </t>
  </si>
  <si>
    <t>average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</si>
</sst>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7223209537028635E-2"/>
          <c:y val="4.9509563812884586E-2"/>
          <c:w val="0.62149723047386862"/>
          <c:h val="0.74421755808951973"/>
        </c:manualLayout>
      </c:layout>
      <c:scatterChart>
        <c:scatterStyle val="smoothMarker"/>
        <c:ser>
          <c:idx val="0"/>
          <c:order val="0"/>
          <c:tx>
            <c:strRef>
              <c:f>Sheet1!$H$1</c:f>
              <c:strCache>
                <c:ptCount val="1"/>
                <c:pt idx="0">
                  <c:v>Car Allowance</c:v>
                </c:pt>
              </c:strCache>
            </c:strRef>
          </c:tx>
          <c:xVal>
            <c:numRef>
              <c:f>Sheet1!$G$2:$G$9</c:f>
              <c:numCache>
                <c:formatCode>General</c:formatCode>
                <c:ptCount val="8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</c:numCache>
            </c:numRef>
          </c:xVal>
          <c:yVal>
            <c:numRef>
              <c:f>Sheet1!$H$2:$H$9</c:f>
              <c:numCache>
                <c:formatCode>General</c:formatCode>
                <c:ptCount val="8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IRS rate</c:v>
                </c:pt>
              </c:strCache>
            </c:strRef>
          </c:tx>
          <c:xVal>
            <c:numRef>
              <c:f>Sheet1!$G$2:$G$9</c:f>
              <c:numCache>
                <c:formatCode>General</c:formatCode>
                <c:ptCount val="8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</c:numCache>
            </c:numRef>
          </c:xVal>
          <c:yVal>
            <c:numRef>
              <c:f>Sheet1!$I$2:$I$9</c:f>
              <c:numCache>
                <c:formatCode>General</c:formatCode>
                <c:ptCount val="8"/>
                <c:pt idx="0">
                  <c:v>138.75</c:v>
                </c:pt>
                <c:pt idx="1">
                  <c:v>277.5</c:v>
                </c:pt>
                <c:pt idx="2">
                  <c:v>416.25000000000006</c:v>
                </c:pt>
                <c:pt idx="3">
                  <c:v>555</c:v>
                </c:pt>
                <c:pt idx="4">
                  <c:v>693.75000000000011</c:v>
                </c:pt>
                <c:pt idx="5">
                  <c:v>832.50000000000011</c:v>
                </c:pt>
                <c:pt idx="6">
                  <c:v>971.25000000000011</c:v>
                </c:pt>
                <c:pt idx="7">
                  <c:v>1110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Purchase </c:v>
                </c:pt>
              </c:strCache>
            </c:strRef>
          </c:tx>
          <c:xVal>
            <c:numRef>
              <c:f>Sheet1!$G$2:$G$9</c:f>
              <c:numCache>
                <c:formatCode>General</c:formatCode>
                <c:ptCount val="8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</c:numCache>
            </c:numRef>
          </c:xVal>
          <c:yVal>
            <c:numRef>
              <c:f>Sheet1!$J$2:$J$9</c:f>
              <c:numCache>
                <c:formatCode>General</c:formatCode>
                <c:ptCount val="8"/>
                <c:pt idx="0">
                  <c:v>656.08333333333326</c:v>
                </c:pt>
                <c:pt idx="1">
                  <c:v>687.33333333333326</c:v>
                </c:pt>
                <c:pt idx="2">
                  <c:v>718.58333333333326</c:v>
                </c:pt>
                <c:pt idx="3">
                  <c:v>749.83333333333326</c:v>
                </c:pt>
                <c:pt idx="4">
                  <c:v>781.08333333333326</c:v>
                </c:pt>
                <c:pt idx="5">
                  <c:v>812.33333333333326</c:v>
                </c:pt>
                <c:pt idx="6">
                  <c:v>843.58333333333326</c:v>
                </c:pt>
                <c:pt idx="7">
                  <c:v>874.83333333333326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Lease</c:v>
                </c:pt>
              </c:strCache>
            </c:strRef>
          </c:tx>
          <c:xVal>
            <c:numRef>
              <c:f>Sheet1!$G$2:$G$9</c:f>
              <c:numCache>
                <c:formatCode>General</c:formatCode>
                <c:ptCount val="8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</c:numCache>
            </c:numRef>
          </c:xVal>
          <c:yVal>
            <c:numRef>
              <c:f>Sheet1!$K$2:$K$9</c:f>
              <c:numCache>
                <c:formatCode>General</c:formatCode>
                <c:ptCount val="8"/>
                <c:pt idx="0">
                  <c:v>672.75</c:v>
                </c:pt>
                <c:pt idx="1">
                  <c:v>704</c:v>
                </c:pt>
                <c:pt idx="2">
                  <c:v>735.25</c:v>
                </c:pt>
                <c:pt idx="3">
                  <c:v>766.5</c:v>
                </c:pt>
                <c:pt idx="4">
                  <c:v>797.75</c:v>
                </c:pt>
                <c:pt idx="5">
                  <c:v>829</c:v>
                </c:pt>
                <c:pt idx="6">
                  <c:v>860.25</c:v>
                </c:pt>
                <c:pt idx="7">
                  <c:v>891.5</c:v>
                </c:pt>
              </c:numCache>
            </c:numRef>
          </c:yVal>
          <c:smooth val="1"/>
        </c:ser>
        <c:axId val="56954240"/>
        <c:axId val="56973184"/>
      </c:scatterChart>
      <c:valAx>
        <c:axId val="5695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miles/month</a:t>
                </a:r>
              </a:p>
            </c:rich>
          </c:tx>
          <c:layout/>
        </c:title>
        <c:numFmt formatCode="General" sourceLinked="1"/>
        <c:tickLblPos val="nextTo"/>
        <c:crossAx val="56973184"/>
        <c:crosses val="autoZero"/>
        <c:crossBetween val="midCat"/>
      </c:valAx>
      <c:valAx>
        <c:axId val="56973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/>
        </c:title>
        <c:numFmt formatCode="General" sourceLinked="1"/>
        <c:tickLblPos val="nextTo"/>
        <c:crossAx val="569542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strRef>
              <c:f>Sheet1!$B$44:$D$44</c:f>
              <c:strCache>
                <c:ptCount val="3"/>
                <c:pt idx="0">
                  <c:v>current spending </c:v>
                </c:pt>
                <c:pt idx="1">
                  <c:v>Irs spending</c:v>
                </c:pt>
                <c:pt idx="2">
                  <c:v>mixed model </c:v>
                </c:pt>
              </c:strCache>
            </c:strRef>
          </c:cat>
          <c:val>
            <c:numRef>
              <c:f>Sheet1!$B$45:$D$45</c:f>
              <c:numCache>
                <c:formatCode>General</c:formatCode>
                <c:ptCount val="3"/>
                <c:pt idx="0">
                  <c:v>6.6</c:v>
                </c:pt>
                <c:pt idx="1">
                  <c:v>5.2968089999999997</c:v>
                </c:pt>
                <c:pt idx="2">
                  <c:v>5.0962139999999998</c:v>
                </c:pt>
              </c:numCache>
            </c:numRef>
          </c:val>
        </c:ser>
        <c:axId val="56989184"/>
        <c:axId val="56990720"/>
      </c:barChart>
      <c:catAx>
        <c:axId val="56989184"/>
        <c:scaling>
          <c:orientation val="minMax"/>
        </c:scaling>
        <c:axPos val="l"/>
        <c:tickLblPos val="nextTo"/>
        <c:crossAx val="56990720"/>
        <c:crosses val="autoZero"/>
        <c:auto val="1"/>
        <c:lblAlgn val="ctr"/>
        <c:lblOffset val="100"/>
      </c:catAx>
      <c:valAx>
        <c:axId val="569907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 in 10,000s</a:t>
                </a:r>
              </a:p>
            </c:rich>
          </c:tx>
          <c:layout/>
        </c:title>
        <c:numFmt formatCode="General" sourceLinked="1"/>
        <c:tickLblPos val="nextTo"/>
        <c:crossAx val="56989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504824</xdr:colOff>
      <xdr:row>11</xdr:row>
      <xdr:rowOff>38100</xdr:rowOff>
    </xdr:from>
    <xdr:to>
      <xdr:col>14</xdr:col>
      <xdr:colOff>438149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29</xdr:row>
      <xdr:rowOff>85725</xdr:rowOff>
    </xdr:from>
    <xdr:to>
      <xdr:col>12</xdr:col>
      <xdr:colOff>314325</xdr:colOff>
      <xdr:row>43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Normal="100" workbookViewId="0">
      <selection activeCell="B17" sqref="B17"/>
    </sheetView>
  </sheetViews>
  <sheetFormatPr defaultRowHeight="15"/>
  <cols>
    <col min="1" max="1" width="25.7109375" bestFit="1" customWidth="1"/>
    <col min="5" max="5" width="27.7109375" bestFit="1" customWidth="1"/>
    <col min="7" max="7" width="19.140625" bestFit="1" customWidth="1"/>
    <col min="8" max="8" width="13.7109375" bestFit="1" customWidth="1"/>
  </cols>
  <sheetData>
    <row r="1" spans="1:11">
      <c r="A1" s="8" t="s">
        <v>7</v>
      </c>
      <c r="B1" s="8"/>
      <c r="E1" s="2" t="s">
        <v>9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22</v>
      </c>
    </row>
    <row r="2" spans="1:11">
      <c r="A2" s="1" t="s">
        <v>5</v>
      </c>
      <c r="B2" s="1">
        <v>550</v>
      </c>
      <c r="E2" s="2">
        <f>(B4/B6)</f>
        <v>0.125</v>
      </c>
      <c r="G2">
        <v>250</v>
      </c>
      <c r="H2">
        <f>B2</f>
        <v>550</v>
      </c>
      <c r="I2">
        <f>PRODUCT(G2)*(B3)</f>
        <v>138.75</v>
      </c>
      <c r="J2">
        <f>(E11)+(F17)</f>
        <v>656.08333333333326</v>
      </c>
      <c r="K2">
        <f>(E14)+F17</f>
        <v>672.75</v>
      </c>
    </row>
    <row r="3" spans="1:11">
      <c r="A3" s="1" t="s">
        <v>8</v>
      </c>
      <c r="B3" s="1">
        <v>0.55500000000000005</v>
      </c>
      <c r="E3" s="2"/>
      <c r="G3">
        <v>500</v>
      </c>
      <c r="H3">
        <f>B2</f>
        <v>550</v>
      </c>
      <c r="I3">
        <f>PRODUCT(G3)*(B3)</f>
        <v>277.5</v>
      </c>
      <c r="J3">
        <f>(E11)+F18</f>
        <v>687.33333333333326</v>
      </c>
      <c r="K3">
        <f>E14+F18</f>
        <v>704</v>
      </c>
    </row>
    <row r="4" spans="1:11">
      <c r="A4" s="1" t="s">
        <v>0</v>
      </c>
      <c r="B4" s="1">
        <v>3</v>
      </c>
      <c r="E4" s="2" t="s">
        <v>12</v>
      </c>
      <c r="G4">
        <v>750</v>
      </c>
      <c r="H4">
        <f>B2</f>
        <v>550</v>
      </c>
      <c r="I4">
        <f>PRODUCT(G4)*(B3)</f>
        <v>416.25000000000006</v>
      </c>
      <c r="J4">
        <f>(E11)+(F19)</f>
        <v>718.58333333333326</v>
      </c>
      <c r="K4">
        <f>E14+F19</f>
        <v>735.25</v>
      </c>
    </row>
    <row r="5" spans="1:11">
      <c r="A5" s="1" t="s">
        <v>4</v>
      </c>
      <c r="B5" s="1">
        <v>270</v>
      </c>
      <c r="E5" s="2">
        <f>((B10)-(B11))/(B12)</f>
        <v>283.33333333333331</v>
      </c>
      <c r="G5">
        <v>1000</v>
      </c>
      <c r="H5">
        <f>B2</f>
        <v>550</v>
      </c>
      <c r="I5">
        <f>PRODUCT(G5)*(B3)</f>
        <v>555</v>
      </c>
      <c r="J5">
        <f>(E11)+(F20)</f>
        <v>749.83333333333326</v>
      </c>
      <c r="K5">
        <f>E14+F20</f>
        <v>766.5</v>
      </c>
    </row>
    <row r="6" spans="1:11">
      <c r="A6" s="1" t="s">
        <v>6</v>
      </c>
      <c r="B6" s="1">
        <v>24</v>
      </c>
      <c r="E6" s="2"/>
      <c r="G6">
        <v>1250</v>
      </c>
      <c r="H6">
        <f>B2</f>
        <v>550</v>
      </c>
      <c r="I6">
        <f>PRODUCT(G6)*(B3)</f>
        <v>693.75000000000011</v>
      </c>
      <c r="J6">
        <f>(E11)+(F21)</f>
        <v>781.08333333333326</v>
      </c>
      <c r="K6">
        <f>E14+F21</f>
        <v>797.75</v>
      </c>
    </row>
    <row r="7" spans="1:11">
      <c r="A7" s="1" t="s">
        <v>1</v>
      </c>
      <c r="B7" s="1">
        <v>300</v>
      </c>
      <c r="E7" s="2" t="s">
        <v>15</v>
      </c>
      <c r="G7">
        <v>1500</v>
      </c>
      <c r="H7">
        <f>B2</f>
        <v>550</v>
      </c>
      <c r="I7">
        <f>PRODUCT(G7)*(B3)</f>
        <v>832.50000000000011</v>
      </c>
      <c r="J7">
        <f>(E11)+(F22)</f>
        <v>812.33333333333326</v>
      </c>
      <c r="K7">
        <f>E14+F22</f>
        <v>829</v>
      </c>
    </row>
    <row r="8" spans="1:11">
      <c r="A8" s="1" t="s">
        <v>14</v>
      </c>
      <c r="B8" s="1">
        <v>36</v>
      </c>
      <c r="E8" s="2">
        <f>(B9)/(B8)</f>
        <v>1250</v>
      </c>
      <c r="G8">
        <v>1750</v>
      </c>
      <c r="H8">
        <f>B2</f>
        <v>550</v>
      </c>
      <c r="I8">
        <f>PRODUCT(G8)*(B3)</f>
        <v>971.25000000000011</v>
      </c>
      <c r="J8">
        <f>(E11)+(F23)</f>
        <v>843.58333333333326</v>
      </c>
      <c r="K8">
        <f>E14+F23</f>
        <v>860.25</v>
      </c>
    </row>
    <row r="9" spans="1:11">
      <c r="A9" s="1" t="s">
        <v>13</v>
      </c>
      <c r="B9" s="1">
        <v>45000</v>
      </c>
      <c r="G9">
        <v>2000</v>
      </c>
      <c r="H9">
        <f>B2</f>
        <v>550</v>
      </c>
      <c r="I9">
        <f>PRODUCT(G9)*(B3)</f>
        <v>1110</v>
      </c>
      <c r="J9">
        <f>(E11)+(F24)</f>
        <v>874.83333333333326</v>
      </c>
      <c r="K9">
        <f>E14+F24</f>
        <v>891.5</v>
      </c>
    </row>
    <row r="10" spans="1:11">
      <c r="A10" s="1" t="s">
        <v>2</v>
      </c>
      <c r="B10" s="1">
        <v>22000</v>
      </c>
      <c r="E10" t="s">
        <v>20</v>
      </c>
    </row>
    <row r="11" spans="1:11">
      <c r="A11" s="1" t="s">
        <v>3</v>
      </c>
      <c r="B11" s="1">
        <v>5000</v>
      </c>
      <c r="E11" s="4">
        <f>(E5)+(B13)+(B5)</f>
        <v>624.83333333333326</v>
      </c>
    </row>
    <row r="12" spans="1:11">
      <c r="A12" s="3" t="s">
        <v>10</v>
      </c>
      <c r="B12" s="1">
        <v>60</v>
      </c>
      <c r="E12" s="4"/>
    </row>
    <row r="13" spans="1:11">
      <c r="A13" s="3" t="s">
        <v>11</v>
      </c>
      <c r="B13" s="1">
        <v>71.5</v>
      </c>
      <c r="E13" s="4" t="s">
        <v>21</v>
      </c>
    </row>
    <row r="14" spans="1:11">
      <c r="E14" s="4">
        <f>(B7)+(B5)+(B13)</f>
        <v>641.5</v>
      </c>
    </row>
    <row r="15" spans="1:11">
      <c r="E15" s="4"/>
    </row>
    <row r="16" spans="1:11">
      <c r="E16" s="9" t="s">
        <v>23</v>
      </c>
      <c r="F16" s="9"/>
    </row>
    <row r="17" spans="1:6">
      <c r="E17">
        <f>G2</f>
        <v>250</v>
      </c>
      <c r="F17">
        <f>(E2)*(E17)</f>
        <v>31.25</v>
      </c>
    </row>
    <row r="18" spans="1:6">
      <c r="E18">
        <f t="shared" ref="E18:E24" si="0">G3</f>
        <v>500</v>
      </c>
      <c r="F18">
        <f>(E2)*(E18)</f>
        <v>62.5</v>
      </c>
    </row>
    <row r="19" spans="1:6">
      <c r="E19">
        <f t="shared" si="0"/>
        <v>750</v>
      </c>
      <c r="F19">
        <f>(E2)*(E19)</f>
        <v>93.75</v>
      </c>
    </row>
    <row r="20" spans="1:6">
      <c r="E20">
        <f t="shared" si="0"/>
        <v>1000</v>
      </c>
      <c r="F20">
        <f>(E2)*(E20)</f>
        <v>125</v>
      </c>
    </row>
    <row r="21" spans="1:6">
      <c r="E21">
        <f t="shared" si="0"/>
        <v>1250</v>
      </c>
      <c r="F21">
        <f>(E2)*(E21)</f>
        <v>156.25</v>
      </c>
    </row>
    <row r="22" spans="1:6">
      <c r="E22">
        <f t="shared" si="0"/>
        <v>1500</v>
      </c>
      <c r="F22">
        <f>(E2)*(E22)</f>
        <v>187.5</v>
      </c>
    </row>
    <row r="23" spans="1:6">
      <c r="E23">
        <f t="shared" si="0"/>
        <v>1750</v>
      </c>
      <c r="F23">
        <f>(E2)*(E23)</f>
        <v>218.75</v>
      </c>
    </row>
    <row r="24" spans="1:6">
      <c r="E24">
        <f t="shared" si="0"/>
        <v>2000</v>
      </c>
      <c r="F24">
        <f>(E2)*(E24)</f>
        <v>250</v>
      </c>
    </row>
    <row r="30" spans="1:6">
      <c r="A30" s="6"/>
      <c r="B30" s="6" t="s">
        <v>24</v>
      </c>
      <c r="C30" s="6" t="s">
        <v>25</v>
      </c>
      <c r="D30" s="6" t="s">
        <v>26</v>
      </c>
      <c r="E30" s="6" t="s">
        <v>27</v>
      </c>
    </row>
    <row r="31" spans="1:6">
      <c r="A31" t="s">
        <v>28</v>
      </c>
      <c r="B31">
        <v>7157</v>
      </c>
      <c r="C31">
        <f>B31*0.555</f>
        <v>3972.1350000000002</v>
      </c>
      <c r="D31">
        <f>550*12</f>
        <v>6600</v>
      </c>
      <c r="E31">
        <f>C31-D31</f>
        <v>-2627.8649999999998</v>
      </c>
    </row>
    <row r="32" spans="1:6">
      <c r="A32" t="s">
        <v>29</v>
      </c>
      <c r="B32">
        <v>12558</v>
      </c>
      <c r="C32">
        <f>B32*0.555</f>
        <v>6969.6900000000005</v>
      </c>
      <c r="D32">
        <f t="shared" ref="D32:D40" si="1">550*12</f>
        <v>6600</v>
      </c>
      <c r="E32">
        <f>C32-D32</f>
        <v>369.69000000000051</v>
      </c>
    </row>
    <row r="33" spans="1:5">
      <c r="A33" t="s">
        <v>30</v>
      </c>
      <c r="B33">
        <v>12822</v>
      </c>
      <c r="C33">
        <f>B33*0.555</f>
        <v>7116.2100000000009</v>
      </c>
      <c r="D33">
        <f t="shared" si="1"/>
        <v>6600</v>
      </c>
      <c r="E33">
        <f>C33-D33</f>
        <v>516.21000000000095</v>
      </c>
    </row>
    <row r="34" spans="1:5">
      <c r="A34" t="s">
        <v>31</v>
      </c>
      <c r="B34">
        <v>13910</v>
      </c>
      <c r="C34">
        <f>B34*0.555</f>
        <v>7720.0500000000011</v>
      </c>
      <c r="D34">
        <f t="shared" si="1"/>
        <v>6600</v>
      </c>
      <c r="E34">
        <f>C34-D34</f>
        <v>1120.0500000000011</v>
      </c>
    </row>
    <row r="35" spans="1:5">
      <c r="A35" t="s">
        <v>32</v>
      </c>
      <c r="B35">
        <v>6721</v>
      </c>
      <c r="C35">
        <f t="shared" ref="C35:C40" si="2">B35*0.555</f>
        <v>3730.1550000000002</v>
      </c>
      <c r="D35">
        <f t="shared" si="1"/>
        <v>6600</v>
      </c>
      <c r="E35">
        <f t="shared" ref="E35:E40" si="3">C35-D35</f>
        <v>-2869.8449999999998</v>
      </c>
    </row>
    <row r="36" spans="1:5">
      <c r="A36" t="s">
        <v>33</v>
      </c>
      <c r="B36">
        <v>6729</v>
      </c>
      <c r="C36">
        <f>B36*0.555</f>
        <v>3734.5950000000003</v>
      </c>
      <c r="D36">
        <f t="shared" si="1"/>
        <v>6600</v>
      </c>
      <c r="E36">
        <f t="shared" si="3"/>
        <v>-2865.4049999999997</v>
      </c>
    </row>
    <row r="37" spans="1:5">
      <c r="A37" t="s">
        <v>34</v>
      </c>
      <c r="B37">
        <v>10372</v>
      </c>
      <c r="C37">
        <f t="shared" si="2"/>
        <v>5756.4600000000009</v>
      </c>
      <c r="D37">
        <f t="shared" si="1"/>
        <v>6600</v>
      </c>
      <c r="E37">
        <f t="shared" si="3"/>
        <v>-843.53999999999905</v>
      </c>
    </row>
    <row r="38" spans="1:5">
      <c r="A38" t="s">
        <v>35</v>
      </c>
      <c r="B38">
        <v>10321</v>
      </c>
      <c r="C38">
        <f t="shared" si="2"/>
        <v>5728.1550000000007</v>
      </c>
      <c r="D38">
        <f t="shared" si="1"/>
        <v>6600</v>
      </c>
      <c r="E38">
        <f t="shared" si="3"/>
        <v>-871.84499999999935</v>
      </c>
    </row>
    <row r="39" spans="1:5">
      <c r="A39" t="s">
        <v>36</v>
      </c>
      <c r="B39">
        <v>5934</v>
      </c>
      <c r="C39">
        <f t="shared" si="2"/>
        <v>3293.3700000000003</v>
      </c>
      <c r="D39">
        <f t="shared" si="1"/>
        <v>6600</v>
      </c>
      <c r="E39">
        <f t="shared" si="3"/>
        <v>-3306.6299999999997</v>
      </c>
    </row>
    <row r="40" spans="1:5">
      <c r="A40" t="s">
        <v>37</v>
      </c>
      <c r="B40">
        <v>8914</v>
      </c>
      <c r="C40">
        <f t="shared" si="2"/>
        <v>4947.2700000000004</v>
      </c>
      <c r="D40">
        <f t="shared" si="1"/>
        <v>6600</v>
      </c>
      <c r="E40">
        <f t="shared" si="3"/>
        <v>-1652.7299999999996</v>
      </c>
    </row>
    <row r="41" spans="1:5">
      <c r="A41" t="s">
        <v>41</v>
      </c>
      <c r="B41">
        <f>SUM(B31:B40)</f>
        <v>95438</v>
      </c>
      <c r="C41">
        <f>SUM(C31:C40)</f>
        <v>52968.090000000011</v>
      </c>
      <c r="D41">
        <f>SUM(D31:D40)</f>
        <v>66000</v>
      </c>
      <c r="E41" s="7">
        <f>SUM(E31:E40)</f>
        <v>-13031.909999999994</v>
      </c>
    </row>
    <row r="42" spans="1:5">
      <c r="A42" t="s">
        <v>42</v>
      </c>
      <c r="B42">
        <f>AVERAGE(B31:B40)</f>
        <v>9543.7999999999993</v>
      </c>
      <c r="C42">
        <f>AVERAGE(C31:C40)</f>
        <v>5296.8090000000011</v>
      </c>
    </row>
    <row r="44" spans="1:5">
      <c r="B44" t="s">
        <v>38</v>
      </c>
      <c r="C44" t="s">
        <v>39</v>
      </c>
      <c r="D44" t="s">
        <v>40</v>
      </c>
    </row>
    <row r="45" spans="1:5">
      <c r="B45">
        <f>B46/10000</f>
        <v>6.6</v>
      </c>
      <c r="C45">
        <f>C46/10000</f>
        <v>5.2968089999999997</v>
      </c>
      <c r="D45">
        <f>D46/10000</f>
        <v>5.0962139999999998</v>
      </c>
    </row>
    <row r="46" spans="1:5">
      <c r="B46">
        <v>66000</v>
      </c>
      <c r="C46">
        <v>52968.09</v>
      </c>
      <c r="D46">
        <v>50962.14</v>
      </c>
    </row>
  </sheetData>
  <mergeCells count="2">
    <mergeCell ref="A1:B1"/>
    <mergeCell ref="E16:F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Kyler Ludwig</dc:creator>
  <cp:lastModifiedBy>Kyler Ludwig</cp:lastModifiedBy>
  <dcterms:created xsi:type="dcterms:W3CDTF">2012-02-02T15:26:00Z</dcterms:created>
  <dcterms:modified xsi:type="dcterms:W3CDTF">2012-06-15T19:55:42Z</dcterms:modified>
</cp:coreProperties>
</file>